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0" windowWidth="11940" windowHeight="6600" activeTab="0"/>
  </bookViews>
  <sheets>
    <sheet name="CALCULO RESISTENCIAS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<sst xmlns="http://schemas.openxmlformats.org/spreadsheetml/2006/main" count="85" uniqueCount="69">
  <si>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Watt</t>
  </si>
  <si>
    <t>Volt</t>
  </si>
  <si>
    <t>mm</t>
  </si>
  <si>
    <t>Ohm/mm²/m</t>
  </si>
  <si>
    <t>°C</t>
  </si>
  <si>
    <t>coef</t>
  </si>
  <si>
    <t>Watt/cm²</t>
  </si>
  <si>
    <t>Ohm</t>
  </si>
  <si>
    <t>Ohm/m</t>
  </si>
  <si>
    <t>m</t>
  </si>
  <si>
    <t>nbre</t>
  </si>
  <si>
    <t>watt/cm²</t>
  </si>
  <si>
    <t xml:space="preserve"> </t>
  </si>
  <si>
    <t>exemple pour commencer…</t>
  </si>
  <si>
    <t>Fichier Excel / WINDOWS :</t>
  </si>
  <si>
    <t>Pas des spires à boudiner</t>
  </si>
  <si>
    <t>resistance_2003.xls</t>
  </si>
  <si>
    <t xml:space="preserve">  Cases rouges à renseigner…</t>
  </si>
  <si>
    <t>Le diamètre de fil retenu est choisi</t>
  </si>
  <si>
    <t>selon les diamètres disponibles à la vente</t>
  </si>
  <si>
    <t>Tension</t>
  </si>
  <si>
    <t> </t>
  </si>
  <si>
    <t xml:space="preserve">              Envoyez-nous vos articles, documents et photos sur la céramique à smart2000@wanadoo.fr</t>
  </si>
  <si>
    <t xml:space="preserve">                   This entire page Copyright © 2003, Smart.Conseil - FRANCE. All Rights Reserved. </t>
  </si>
  <si>
    <t xml:space="preserve">               Les documents restent la propriété de leur auteurs, ils ne peuvent être réutilisés sans un accord préalable. Nous consulter</t>
  </si>
  <si>
    <r>
      <t xml:space="preserve">                                     </t>
    </r>
    <r>
      <rPr>
        <b/>
        <sz val="12"/>
        <color indexed="17"/>
        <rFont val="Arial"/>
        <family val="2"/>
      </rPr>
      <t xml:space="preserve">   Smart.Conseil</t>
    </r>
    <r>
      <rPr>
        <sz val="10"/>
        <rFont val="Arial"/>
        <family val="2"/>
      </rPr>
      <t xml:space="preserve"> </t>
    </r>
    <r>
      <rPr>
        <sz val="10"/>
        <color indexed="62"/>
        <rFont val="Arial"/>
        <family val="2"/>
      </rPr>
      <t>le site dédié aux passionnés de céramique</t>
    </r>
  </si>
  <si>
    <t>Kanthal AF</t>
  </si>
  <si>
    <r>
      <t>PRM</t>
    </r>
    <r>
      <rPr>
        <sz val="8"/>
        <color indexed="17"/>
        <rFont val="Arial"/>
        <family val="2"/>
      </rPr>
      <t xml:space="preserve"> de Rescal</t>
    </r>
    <r>
      <rPr>
        <sz val="8"/>
        <rFont val="Arial"/>
        <family val="2"/>
      </rPr>
      <t xml:space="preserve"> </t>
    </r>
    <r>
      <rPr>
        <sz val="8"/>
        <color indexed="61"/>
        <rFont val="Arial"/>
        <family val="2"/>
      </rPr>
      <t xml:space="preserve">ou Kanthal </t>
    </r>
    <r>
      <rPr>
        <b/>
        <sz val="8"/>
        <color indexed="61"/>
        <rFont val="Arial"/>
        <family val="2"/>
      </rPr>
      <t xml:space="preserve">A1 </t>
    </r>
    <r>
      <rPr>
        <sz val="8"/>
        <color indexed="61"/>
        <rFont val="Arial"/>
        <family val="2"/>
      </rPr>
      <t xml:space="preserve">et </t>
    </r>
    <r>
      <rPr>
        <b/>
        <sz val="8"/>
        <color indexed="61"/>
        <rFont val="Arial"/>
        <family val="2"/>
      </rPr>
      <t>APM</t>
    </r>
  </si>
  <si>
    <t>entier</t>
  </si>
  <si>
    <t>erreur</t>
  </si>
  <si>
    <t>1 ou zero</t>
  </si>
  <si>
    <t>FT°C</t>
  </si>
  <si>
    <t>Resist</t>
  </si>
  <si>
    <t>1300°C maxi</t>
  </si>
  <si>
    <t>densité</t>
  </si>
  <si>
    <t>Kg</t>
  </si>
  <si>
    <r>
      <t>Résistohm Y</t>
    </r>
    <r>
      <rPr>
        <sz val="8"/>
        <color indexed="17"/>
        <rFont val="Arial"/>
        <family val="2"/>
      </rPr>
      <t xml:space="preserve"> de Rescal</t>
    </r>
  </si>
  <si>
    <t xml:space="preserve">  ( Le Pas sera correct s'il est le double du diamètre du fil )</t>
  </si>
  <si>
    <t>&gt;2</t>
  </si>
  <si>
    <t>Designacion de la resistencia :</t>
  </si>
  <si>
    <t>DATOS :</t>
  </si>
  <si>
    <t>Potencia del elemento</t>
  </si>
  <si>
    <t>unidades</t>
  </si>
  <si>
    <t>VALOR</t>
  </si>
  <si>
    <t>Longitud TOTAL disponible</t>
  </si>
  <si>
    <t>Diametro exterior de la espira</t>
  </si>
  <si>
    <t>Resistividad</t>
  </si>
  <si>
    <t>Temperatura de trabajo</t>
  </si>
  <si>
    <t>Factor de temperatura de la aleacion</t>
  </si>
  <si>
    <t>Carga en el filamento deseada</t>
  </si>
  <si>
    <t>VALORES CALCULADOS</t>
  </si>
  <si>
    <t>Resistencia a 20 °C</t>
  </si>
  <si>
    <t>Diametro teorico calculado</t>
  </si>
  <si>
    <t>DIAMETRO</t>
  </si>
  <si>
    <t>comercial</t>
  </si>
  <si>
    <t>Valores según el diametro comercial</t>
  </si>
  <si>
    <t>Resistencia unitaria a 20°C</t>
  </si>
  <si>
    <t>Calculos según el diametro comercial</t>
  </si>
  <si>
    <t>largo total, espiral desarollada</t>
  </si>
  <si>
    <t>Diametro medio de la espira</t>
  </si>
  <si>
    <t>Longitud desarrollada de una espira</t>
  </si>
  <si>
    <t>Numero de vueltas a bobinar</t>
  </si>
  <si>
    <t>Peso de la resistencia bobinada</t>
  </si>
  <si>
    <t>Carga en el filamento REAL</t>
  </si>
  <si>
    <t>Verificacion paso del hilo/diametro</t>
  </si>
  <si>
    <t>CALCULO RESISTENCIA</t>
  </si>
  <si>
    <t>selección del tipo de aleacion</t>
  </si>
  <si>
    <t>selección 1 / 0</t>
  </si>
  <si>
    <t>solo la resistencia, sin terminales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</si>
</sst>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_)"/>
    <numFmt numFmtId="173" formatCode="0.0000_)"/>
    <numFmt numFmtId="174" formatCode="0.000_)"/>
    <numFmt numFmtId="175" formatCode="0.0_)"/>
    <numFmt numFmtId="176" formatCode="0.000"/>
  </numFmts>
  <fonts count="56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61"/>
      <name val="Arial"/>
      <family val="2"/>
    </font>
    <font>
      <b/>
      <sz val="8"/>
      <color indexed="61"/>
      <name val="Arial"/>
      <family val="2"/>
    </font>
    <font>
      <b/>
      <sz val="12"/>
      <color indexed="17"/>
      <name val="Arial"/>
      <family val="2"/>
    </font>
    <font>
      <sz val="10"/>
      <color indexed="62"/>
      <name val="Arial"/>
      <family val="2"/>
    </font>
    <font>
      <i/>
      <sz val="8"/>
      <color indexed="62"/>
      <name val="Arial"/>
      <family val="2"/>
    </font>
    <font>
      <u val="single"/>
      <sz val="10"/>
      <color indexed="12"/>
      <name val="Courier"/>
      <family val="0"/>
    </font>
    <font>
      <b/>
      <sz val="10"/>
      <color indexed="62"/>
      <name val="Arial"/>
      <family val="2"/>
    </font>
    <font>
      <i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9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173" fontId="0" fillId="0" borderId="0" xfId="0" applyNumberForma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173" fontId="1" fillId="0" borderId="0" xfId="0" applyNumberFormat="1" applyFont="1" applyAlignment="1" applyProtection="1">
      <alignment/>
      <protection hidden="1"/>
    </xf>
    <xf numFmtId="2" fontId="1" fillId="0" borderId="0" xfId="0" applyNumberFormat="1" applyFont="1" applyAlignment="1" applyProtection="1">
      <alignment horizontal="right"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left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/>
    </xf>
    <xf numFmtId="0" fontId="20" fillId="0" borderId="0" xfId="0" applyFont="1" applyAlignment="1">
      <alignment horizontal="left"/>
    </xf>
    <xf numFmtId="176" fontId="1" fillId="0" borderId="0" xfId="0" applyNumberFormat="1" applyFont="1" applyAlignment="1" applyProtection="1">
      <alignment/>
      <protection hidden="1"/>
    </xf>
    <xf numFmtId="0" fontId="15" fillId="0" borderId="11" xfId="0" applyFont="1" applyBorder="1" applyAlignment="1" applyProtection="1">
      <alignment horizontal="left" vertical="center"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 transitionEntry="1"/>
  <dimension ref="A1:J55"/>
  <sheetViews>
    <sheetView showGridLines="0" tabSelected="1" zoomScalePageLayoutView="0" workbookViewId="0" topLeftCell="A1">
      <selection activeCell="N16" sqref="N16"/>
    </sheetView>
  </sheetViews>
  <sheetFormatPr defaultColWidth="10.625" defaultRowHeight="12.75"/>
  <cols>
    <col min="1" max="1" width="29.50390625" style="0" customWidth="1"/>
    <col min="2" max="2" width="12.625" style="0" customWidth="1"/>
    <col min="3" max="3" width="10.625" style="0" customWidth="1"/>
    <col min="4" max="4" width="15.375" style="0" customWidth="1"/>
    <col min="5" max="5" width="8.625" style="3" customWidth="1"/>
    <col min="6" max="6" width="12.125" style="0" customWidth="1"/>
    <col min="7" max="7" width="0" style="0" hidden="1" customWidth="1"/>
    <col min="8" max="8" width="10.625" style="0" hidden="1" customWidth="1"/>
  </cols>
  <sheetData>
    <row r="1" spans="1:9" ht="15.75">
      <c r="A1" s="7" t="s">
        <v>65</v>
      </c>
      <c r="B1" s="8"/>
      <c r="C1" s="8"/>
      <c r="D1" s="8"/>
      <c r="E1" s="9"/>
      <c r="F1" s="1"/>
      <c r="G1" s="1"/>
      <c r="H1" s="1" t="s">
        <v>12</v>
      </c>
      <c r="I1" s="1"/>
    </row>
    <row r="2" spans="1:10" ht="13.5" thickBot="1">
      <c r="A2" s="10"/>
      <c r="B2" s="11"/>
      <c r="C2" s="11"/>
      <c r="D2" s="27" t="s">
        <v>66</v>
      </c>
      <c r="E2" s="26"/>
      <c r="F2" s="28" t="s">
        <v>67</v>
      </c>
      <c r="G2" s="1"/>
      <c r="H2" s="1">
        <f>IF(INT(F3)&lt;&gt;F3,"erreur",1)</f>
        <v>1</v>
      </c>
      <c r="I2" s="1" t="s">
        <v>12</v>
      </c>
      <c r="J2" s="1"/>
    </row>
    <row r="3" spans="1:10" ht="14.25" thickBot="1" thickTop="1">
      <c r="A3" s="10" t="s">
        <v>12</v>
      </c>
      <c r="B3" s="11"/>
      <c r="C3" s="11"/>
      <c r="D3" s="30" t="s">
        <v>36</v>
      </c>
      <c r="E3" s="31"/>
      <c r="F3" s="32">
        <v>0</v>
      </c>
      <c r="G3" s="1"/>
      <c r="H3" s="1">
        <f>IF(INT(F4)&lt;&gt;F4,"erreur",1)</f>
        <v>1</v>
      </c>
      <c r="I3" s="1" t="s">
        <v>12</v>
      </c>
      <c r="J3" s="1"/>
    </row>
    <row r="4" spans="1:10" ht="14.25" thickBot="1" thickTop="1">
      <c r="A4" s="12" t="s">
        <v>14</v>
      </c>
      <c r="B4" s="16" t="s">
        <v>16</v>
      </c>
      <c r="C4" s="11"/>
      <c r="D4" s="33" t="s">
        <v>27</v>
      </c>
      <c r="E4" s="34"/>
      <c r="F4" s="32">
        <v>1</v>
      </c>
      <c r="G4" s="2" t="s">
        <v>28</v>
      </c>
      <c r="H4" s="1">
        <f>IF(INT(F5)&lt;&gt;F5,"erreur",1)</f>
        <v>1</v>
      </c>
      <c r="I4" s="1"/>
      <c r="J4" s="1"/>
    </row>
    <row r="5" spans="1:10" ht="14.25" thickBot="1" thickTop="1">
      <c r="A5" s="11"/>
      <c r="B5" s="11"/>
      <c r="C5" s="11"/>
      <c r="D5" s="45" t="s">
        <v>26</v>
      </c>
      <c r="E5" s="34"/>
      <c r="F5" s="32">
        <v>0</v>
      </c>
      <c r="G5" s="1"/>
      <c r="H5" s="1">
        <f>IF(H2&lt;&gt;"erreur",F3,1/0)</f>
        <v>0</v>
      </c>
      <c r="I5" s="1"/>
      <c r="J5" s="1"/>
    </row>
    <row r="6" spans="1:9" ht="13.5" thickTop="1">
      <c r="A6" s="14" t="s">
        <v>39</v>
      </c>
      <c r="B6" s="5" t="s">
        <v>13</v>
      </c>
      <c r="C6" s="15"/>
      <c r="D6" s="11"/>
      <c r="E6" s="13"/>
      <c r="F6" s="48" t="s">
        <v>12</v>
      </c>
      <c r="G6" s="1"/>
      <c r="H6" s="1">
        <f>IF(H3&lt;&gt;"erreur",F4,1/0)</f>
        <v>1</v>
      </c>
      <c r="I6" s="1" t="s">
        <v>12</v>
      </c>
    </row>
    <row r="7" spans="1:9" ht="12.75">
      <c r="A7" s="11"/>
      <c r="B7" s="16" t="s">
        <v>12</v>
      </c>
      <c r="C7" s="11"/>
      <c r="D7" s="17" t="s">
        <v>12</v>
      </c>
      <c r="E7" s="13"/>
      <c r="F7" s="1"/>
      <c r="G7" s="2" t="s">
        <v>29</v>
      </c>
      <c r="H7" s="1">
        <f>IF(H4&lt;&gt;"erreur",F5,1/0)</f>
        <v>0</v>
      </c>
      <c r="I7" s="1"/>
    </row>
    <row r="8" spans="1:9" ht="12.75">
      <c r="A8" s="13" t="s">
        <v>40</v>
      </c>
      <c r="B8" s="18" t="s">
        <v>42</v>
      </c>
      <c r="C8" s="18" t="s">
        <v>43</v>
      </c>
      <c r="D8" s="11"/>
      <c r="E8" s="13"/>
      <c r="F8" s="1"/>
      <c r="G8" s="1"/>
      <c r="H8" s="1">
        <f>IF(H5=1,1,IF(H5&lt;&gt;1,IF(H5&lt;&gt;0,1/0,0)))</f>
        <v>0</v>
      </c>
      <c r="I8" s="1"/>
    </row>
    <row r="9" spans="1:9" ht="13.5" thickBot="1">
      <c r="A9" s="11"/>
      <c r="B9" s="11"/>
      <c r="C9" s="18"/>
      <c r="D9" s="11"/>
      <c r="E9" s="13"/>
      <c r="F9" s="1"/>
      <c r="G9" s="1"/>
      <c r="H9" s="1">
        <f>IF(H6=1,1,IF(H6&lt;&gt;1,IF(H6&lt;&gt;0,1/0,0)))</f>
        <v>1</v>
      </c>
      <c r="I9" s="1"/>
    </row>
    <row r="10" spans="1:9" ht="14.25" thickBot="1" thickTop="1">
      <c r="A10" s="19" t="s">
        <v>41</v>
      </c>
      <c r="B10" s="20" t="s">
        <v>0</v>
      </c>
      <c r="C10" s="32">
        <v>1700</v>
      </c>
      <c r="D10" s="17" t="s">
        <v>17</v>
      </c>
      <c r="E10" s="13"/>
      <c r="F10" s="1"/>
      <c r="G10" s="2" t="s">
        <v>30</v>
      </c>
      <c r="H10" s="1">
        <f>IF(H7=1,1,IF(H7&lt;&gt;1,IF(H7&lt;&gt;0,1/0,0)))</f>
        <v>0</v>
      </c>
      <c r="I10" s="1"/>
    </row>
    <row r="11" spans="1:9" ht="14.25" thickBot="1" thickTop="1">
      <c r="A11" s="19" t="s">
        <v>20</v>
      </c>
      <c r="B11" s="20" t="s">
        <v>1</v>
      </c>
      <c r="C11" s="32">
        <v>220</v>
      </c>
      <c r="D11" s="11"/>
      <c r="E11" s="13"/>
      <c r="F11" s="1"/>
      <c r="G11" s="1"/>
      <c r="H11" s="1">
        <f>H10+H9+H8</f>
        <v>1</v>
      </c>
      <c r="I11" s="1"/>
    </row>
    <row r="12" spans="1:9" ht="14.25" thickBot="1" thickTop="1">
      <c r="A12" s="19" t="s">
        <v>44</v>
      </c>
      <c r="B12" s="20" t="s">
        <v>2</v>
      </c>
      <c r="C12" s="32">
        <v>1300</v>
      </c>
      <c r="D12" s="11"/>
      <c r="E12" s="13"/>
      <c r="F12" s="1"/>
      <c r="G12" s="1"/>
      <c r="H12" s="1">
        <f>IF(H11&gt;1,"erreur &gt;1",IF(H11=0,"valeur nulle",H11))</f>
        <v>1</v>
      </c>
      <c r="I12" s="1"/>
    </row>
    <row r="13" spans="1:9" ht="14.25" thickBot="1" thickTop="1">
      <c r="A13" s="19" t="s">
        <v>45</v>
      </c>
      <c r="B13" s="20" t="s">
        <v>2</v>
      </c>
      <c r="C13" s="32">
        <v>15</v>
      </c>
      <c r="D13" s="16" t="s">
        <v>12</v>
      </c>
      <c r="E13" s="13"/>
      <c r="F13" s="1"/>
      <c r="G13" s="1"/>
      <c r="H13" s="1">
        <f>IF(H12=1,IF(F3=1,1,IF(F4=1,2,IF(F5=1,3))))</f>
        <v>2</v>
      </c>
      <c r="I13" s="1"/>
    </row>
    <row r="14" spans="1:9" ht="13.5" thickTop="1">
      <c r="A14" s="19" t="s">
        <v>46</v>
      </c>
      <c r="B14" s="20" t="s">
        <v>3</v>
      </c>
      <c r="C14" s="35">
        <f>IF(H15=0,"erreur alliage",H15)</f>
        <v>1.45</v>
      </c>
      <c r="D14" s="47" t="str">
        <f>H17</f>
        <v>PRM-1395°C ou A1-1400°C ou APM-1425°C</v>
      </c>
      <c r="E14" s="13"/>
      <c r="F14" s="1"/>
      <c r="G14" s="2" t="s">
        <v>31</v>
      </c>
      <c r="H14" s="1">
        <f>IF(H13=1,1.08,IF(H13=2,1.04,IF(H13=3,1.06)))</f>
        <v>1.04</v>
      </c>
      <c r="I14" s="1"/>
    </row>
    <row r="15" spans="1:9" ht="12.75">
      <c r="A15" s="19" t="s">
        <v>47</v>
      </c>
      <c r="B15" s="20" t="s">
        <v>4</v>
      </c>
      <c r="C15" s="36" t="s">
        <v>33</v>
      </c>
      <c r="D15" s="11"/>
      <c r="E15" s="13"/>
      <c r="F15" s="1"/>
      <c r="G15" s="2" t="s">
        <v>32</v>
      </c>
      <c r="H15" s="1">
        <f>IF(H13=1,1.39,IF(H13=2,1.45,IF(H13=3,1.39)))</f>
        <v>1.45</v>
      </c>
      <c r="I15" s="1"/>
    </row>
    <row r="16" spans="1:9" ht="13.5" thickBot="1">
      <c r="A16" s="13" t="s">
        <v>48</v>
      </c>
      <c r="B16" s="18" t="s">
        <v>5</v>
      </c>
      <c r="C16" s="37">
        <f>IF(H14=0,"erreur alliage",H14)</f>
        <v>1.04</v>
      </c>
      <c r="D16" s="11"/>
      <c r="E16" s="13"/>
      <c r="F16" s="1"/>
      <c r="G16" s="2" t="s">
        <v>34</v>
      </c>
      <c r="H16" s="1">
        <f>IF(H13=1,7.1,IF(H13=2,7.1,IF(H13=3,7.15)))</f>
        <v>7.1</v>
      </c>
      <c r="I16" s="1"/>
    </row>
    <row r="17" spans="1:9" ht="14.25" thickBot="1" thickTop="1">
      <c r="A17" s="19" t="s">
        <v>49</v>
      </c>
      <c r="B17" s="20" t="s">
        <v>6</v>
      </c>
      <c r="C17" s="32">
        <v>2.5</v>
      </c>
      <c r="D17" s="11"/>
      <c r="E17" s="13"/>
      <c r="F17" s="1"/>
      <c r="G17" s="1"/>
      <c r="H17" s="1" t="str">
        <f>IF(H13=1,"alliage Résistohm Y - 1300°C max",IF(H13=2,"PRM-1395°C ou A1-1400°C ou APM-1425°C",IF(H13=3,"alliage Kanthal AF - 1300°C max")))</f>
        <v>PRM-1395°C ou A1-1400°C ou APM-1425°C</v>
      </c>
      <c r="I17" s="1"/>
    </row>
    <row r="18" spans="1:9" ht="13.5" thickTop="1">
      <c r="A18" s="11"/>
      <c r="B18" s="11"/>
      <c r="C18" s="11"/>
      <c r="D18" s="11"/>
      <c r="E18" s="13"/>
      <c r="F18" s="1"/>
      <c r="G18" s="1"/>
      <c r="H18" s="1"/>
      <c r="I18" s="1"/>
    </row>
    <row r="19" spans="1:9" ht="12.75">
      <c r="A19" s="11"/>
      <c r="B19" s="11"/>
      <c r="C19" s="11"/>
      <c r="D19" s="11"/>
      <c r="E19" s="13"/>
      <c r="F19" s="1"/>
      <c r="G19" s="1"/>
      <c r="H19" s="1"/>
      <c r="I19" s="1"/>
    </row>
    <row r="20" spans="1:9" ht="12.75">
      <c r="A20" s="21" t="s">
        <v>50</v>
      </c>
      <c r="B20" s="11"/>
      <c r="C20" s="11"/>
      <c r="D20" s="11"/>
      <c r="E20" s="13"/>
      <c r="F20" s="1"/>
      <c r="G20" s="1"/>
      <c r="H20" s="1"/>
      <c r="I20" s="1"/>
    </row>
    <row r="21" spans="1:9" ht="12.75">
      <c r="A21" s="11"/>
      <c r="B21" s="11"/>
      <c r="C21" s="11"/>
      <c r="D21" s="22" t="s">
        <v>53</v>
      </c>
      <c r="E21" s="13"/>
      <c r="F21" s="1"/>
      <c r="G21" s="1"/>
      <c r="H21" s="1"/>
      <c r="I21" s="1"/>
    </row>
    <row r="22" spans="1:9" ht="13.5" thickBot="1">
      <c r="A22" s="13" t="s">
        <v>51</v>
      </c>
      <c r="B22" s="18" t="s">
        <v>7</v>
      </c>
      <c r="C22" s="44">
        <f>C11*C11/C10/C16</f>
        <v>27.375565610859727</v>
      </c>
      <c r="D22" s="22" t="s">
        <v>54</v>
      </c>
      <c r="E22" s="13"/>
      <c r="F22" s="1"/>
      <c r="G22" s="1"/>
      <c r="H22" s="1"/>
      <c r="I22" s="1"/>
    </row>
    <row r="23" spans="1:9" ht="14.25" thickBot="1" thickTop="1">
      <c r="A23" s="13" t="s">
        <v>52</v>
      </c>
      <c r="B23" s="18" t="s">
        <v>2</v>
      </c>
      <c r="C23" s="6">
        <f>(1/2.91)*((((C10/C11)^2)*C14*C16/C17)^(1/3))</f>
        <v>1.1348669512740985</v>
      </c>
      <c r="D23" s="32">
        <v>1.2</v>
      </c>
      <c r="E23" s="13" t="s">
        <v>12</v>
      </c>
      <c r="F23" s="1"/>
      <c r="G23" s="1"/>
      <c r="H23" s="1"/>
      <c r="I23" s="1"/>
    </row>
    <row r="24" spans="1:9" ht="13.5" thickTop="1">
      <c r="A24" s="11"/>
      <c r="B24" s="11"/>
      <c r="C24" s="11"/>
      <c r="D24" s="11"/>
      <c r="E24" s="13"/>
      <c r="F24" s="1"/>
      <c r="G24" s="1"/>
      <c r="H24" s="1"/>
      <c r="I24" s="1"/>
    </row>
    <row r="25" spans="1:9" ht="12.75">
      <c r="A25" s="11"/>
      <c r="B25" s="11"/>
      <c r="C25" s="11"/>
      <c r="D25" s="29" t="s">
        <v>18</v>
      </c>
      <c r="E25" s="13"/>
      <c r="F25" s="1"/>
      <c r="G25" s="1"/>
      <c r="H25" s="1"/>
      <c r="I25" s="1"/>
    </row>
    <row r="26" spans="1:9" ht="12.75">
      <c r="A26" s="13" t="s">
        <v>55</v>
      </c>
      <c r="B26" s="11"/>
      <c r="C26" s="11"/>
      <c r="D26" s="29" t="s">
        <v>19</v>
      </c>
      <c r="E26" s="13"/>
      <c r="F26" s="1"/>
      <c r="G26" s="1"/>
      <c r="H26" s="1"/>
      <c r="I26" s="1"/>
    </row>
    <row r="27" spans="1:9" ht="12.75">
      <c r="A27" s="11"/>
      <c r="B27" s="11"/>
      <c r="C27" s="11"/>
      <c r="D27" s="11"/>
      <c r="E27" s="13"/>
      <c r="F27" s="1"/>
      <c r="G27" s="1"/>
      <c r="H27" s="1"/>
      <c r="I27" s="1"/>
    </row>
    <row r="28" spans="1:9" ht="12.75">
      <c r="A28" s="13" t="s">
        <v>56</v>
      </c>
      <c r="B28" s="18" t="s">
        <v>8</v>
      </c>
      <c r="C28" s="23">
        <f>(C14/((PI()*(D23^2))/4))</f>
        <v>1.2820814860180456</v>
      </c>
      <c r="D28" s="11"/>
      <c r="E28" s="13"/>
      <c r="F28" s="1"/>
      <c r="G28" s="1"/>
      <c r="H28" s="1">
        <f aca="true" t="shared" si="0" ref="H28:H38">G28*E30</f>
        <v>0</v>
      </c>
      <c r="I28" s="1"/>
    </row>
    <row r="29" spans="1:9" ht="12.75">
      <c r="A29" s="11"/>
      <c r="B29" s="11"/>
      <c r="C29" s="23"/>
      <c r="D29" s="11"/>
      <c r="E29" s="13"/>
      <c r="F29" s="1"/>
      <c r="G29" s="1"/>
      <c r="H29" s="1">
        <f t="shared" si="0"/>
        <v>0</v>
      </c>
      <c r="I29" s="1"/>
    </row>
    <row r="30" spans="1:9" ht="12.75">
      <c r="A30" s="13" t="s">
        <v>57</v>
      </c>
      <c r="B30" s="11"/>
      <c r="C30" s="11"/>
      <c r="D30" s="11"/>
      <c r="E30" s="13"/>
      <c r="F30" s="1"/>
      <c r="G30" s="1"/>
      <c r="H30" s="1">
        <f t="shared" si="0"/>
        <v>0</v>
      </c>
      <c r="I30" s="1"/>
    </row>
    <row r="31" spans="1:9" ht="12.75">
      <c r="A31" s="11"/>
      <c r="B31" s="11"/>
      <c r="C31" s="11"/>
      <c r="D31" s="11"/>
      <c r="E31" s="13"/>
      <c r="F31" s="1"/>
      <c r="G31" s="1"/>
      <c r="H31" s="1">
        <f t="shared" si="0"/>
        <v>0</v>
      </c>
      <c r="I31" s="1"/>
    </row>
    <row r="32" spans="1:9" ht="12.75">
      <c r="A32" s="13" t="s">
        <v>58</v>
      </c>
      <c r="B32" s="18" t="s">
        <v>9</v>
      </c>
      <c r="C32" s="24">
        <f>C22/C28</f>
        <v>21.352438132371883</v>
      </c>
      <c r="D32" s="50" t="s">
        <v>68</v>
      </c>
      <c r="E32" s="50"/>
      <c r="F32" s="1"/>
      <c r="G32" s="1"/>
      <c r="H32" s="1">
        <f t="shared" si="0"/>
        <v>0</v>
      </c>
      <c r="I32" s="1"/>
    </row>
    <row r="33" spans="1:9" ht="12.75">
      <c r="A33" s="13" t="s">
        <v>59</v>
      </c>
      <c r="B33" s="18" t="s">
        <v>2</v>
      </c>
      <c r="C33" s="24">
        <f>C13-D23</f>
        <v>13.8</v>
      </c>
      <c r="D33" s="11"/>
      <c r="E33" s="13"/>
      <c r="F33" s="1"/>
      <c r="G33" s="1"/>
      <c r="H33" s="1">
        <f t="shared" si="0"/>
        <v>0</v>
      </c>
      <c r="I33" s="1"/>
    </row>
    <row r="34" spans="1:9" ht="12.75">
      <c r="A34" s="13" t="s">
        <v>60</v>
      </c>
      <c r="B34" s="18" t="s">
        <v>2</v>
      </c>
      <c r="C34" s="24">
        <f>C33*PI()</f>
        <v>43.35397861953915</v>
      </c>
      <c r="D34" s="11"/>
      <c r="E34" s="13"/>
      <c r="F34" s="1"/>
      <c r="G34" s="1"/>
      <c r="H34" s="1">
        <f t="shared" si="0"/>
        <v>0</v>
      </c>
      <c r="I34" s="1"/>
    </row>
    <row r="35" spans="1:9" ht="12.75">
      <c r="A35" s="13" t="s">
        <v>61</v>
      </c>
      <c r="B35" s="18" t="s">
        <v>10</v>
      </c>
      <c r="C35" s="24">
        <f>ROUND((C32*1000/C34),0)</f>
        <v>493</v>
      </c>
      <c r="D35" s="11"/>
      <c r="E35" s="13"/>
      <c r="F35" s="1"/>
      <c r="G35" s="1"/>
      <c r="H35" s="1">
        <f>G35*E38</f>
        <v>0</v>
      </c>
      <c r="I35" s="1"/>
    </row>
    <row r="36" spans="1:9" ht="12.75">
      <c r="A36" s="13" t="s">
        <v>15</v>
      </c>
      <c r="B36" s="18" t="s">
        <v>2</v>
      </c>
      <c r="C36" s="24">
        <f>C12/C35</f>
        <v>2.636916835699797</v>
      </c>
      <c r="D36" s="11"/>
      <c r="E36" s="13"/>
      <c r="F36" s="1"/>
      <c r="G36" s="1"/>
      <c r="H36" s="1">
        <f>G36*E39</f>
        <v>0</v>
      </c>
      <c r="I36" s="1"/>
    </row>
    <row r="37" spans="1:9" ht="12.75">
      <c r="A37" s="13" t="s">
        <v>62</v>
      </c>
      <c r="B37" s="18" t="s">
        <v>35</v>
      </c>
      <c r="C37" s="46">
        <f>(PI()*D23*D23/4)*H16*C32/1000</f>
        <v>0.17145817404750702</v>
      </c>
      <c r="D37" s="11"/>
      <c r="E37" s="13"/>
      <c r="F37" s="1"/>
      <c r="G37" s="1"/>
      <c r="H37" s="1"/>
      <c r="I37" s="1"/>
    </row>
    <row r="38" spans="1:9" ht="12.75">
      <c r="A38" s="11"/>
      <c r="B38" s="11"/>
      <c r="C38" s="11"/>
      <c r="D38" s="11"/>
      <c r="E38" s="13"/>
      <c r="F38" s="1"/>
      <c r="G38" s="1"/>
      <c r="H38" s="1">
        <f t="shared" si="0"/>
        <v>0</v>
      </c>
      <c r="I38" s="1"/>
    </row>
    <row r="39" spans="1:9" ht="12.75">
      <c r="A39" s="12" t="s">
        <v>37</v>
      </c>
      <c r="B39" s="11"/>
      <c r="C39" s="11"/>
      <c r="D39" s="11"/>
      <c r="E39" s="13"/>
      <c r="F39" s="1"/>
      <c r="G39" s="1"/>
      <c r="H39" s="1">
        <f>SUM(H28:H38)</f>
        <v>0</v>
      </c>
      <c r="I39" s="1"/>
    </row>
    <row r="40" spans="1:9" ht="12.75">
      <c r="A40" s="11"/>
      <c r="B40" s="11"/>
      <c r="C40" s="11"/>
      <c r="D40" s="11"/>
      <c r="E40" s="13"/>
      <c r="F40" s="1"/>
      <c r="G40" s="1"/>
      <c r="H40" s="1"/>
      <c r="I40" s="1"/>
    </row>
    <row r="41" spans="1:9" ht="12.75">
      <c r="A41" s="13" t="s">
        <v>64</v>
      </c>
      <c r="B41" s="18" t="s">
        <v>38</v>
      </c>
      <c r="C41" s="25">
        <f>C36/D23</f>
        <v>2.1974306964164976</v>
      </c>
      <c r="D41" s="49" t="str">
        <f>IF(C41&gt;2,"esta bien","No es suficiente!")</f>
        <v>esta bien</v>
      </c>
      <c r="E41" s="13"/>
      <c r="F41" s="1"/>
      <c r="G41" s="1"/>
      <c r="H41" s="1"/>
      <c r="I41" s="1"/>
    </row>
    <row r="42" spans="1:9" ht="12.75">
      <c r="A42" s="11"/>
      <c r="B42" s="11"/>
      <c r="C42" s="25"/>
      <c r="D42" s="11"/>
      <c r="E42" s="13"/>
      <c r="F42" s="1"/>
      <c r="G42" s="1"/>
      <c r="H42" s="1"/>
      <c r="I42" s="1"/>
    </row>
    <row r="43" spans="1:9" ht="12.75">
      <c r="A43" s="13" t="s">
        <v>63</v>
      </c>
      <c r="B43" s="18" t="s">
        <v>11</v>
      </c>
      <c r="C43" s="44">
        <f>C10/D23/PI()/10/C32</f>
        <v>2.111885315538649</v>
      </c>
      <c r="D43" s="11"/>
      <c r="E43" s="13"/>
      <c r="F43" s="1"/>
      <c r="G43" s="1"/>
      <c r="H43" s="1"/>
      <c r="I43" s="1"/>
    </row>
    <row r="44" spans="1:9" ht="12.75">
      <c r="A44" s="11"/>
      <c r="B44" s="11"/>
      <c r="C44" s="11"/>
      <c r="D44" s="11"/>
      <c r="E44" s="13"/>
      <c r="F44" s="1"/>
      <c r="G44" s="1"/>
      <c r="H44" s="1"/>
      <c r="I44" s="1"/>
    </row>
    <row r="45" spans="1:9" ht="12.75">
      <c r="A45" s="12" t="s">
        <v>12</v>
      </c>
      <c r="B45" s="11"/>
      <c r="C45" s="11"/>
      <c r="D45" s="11"/>
      <c r="E45" s="13"/>
      <c r="F45" s="1"/>
      <c r="G45" s="1"/>
      <c r="H45" s="1"/>
      <c r="I45" s="1"/>
    </row>
    <row r="46" spans="1:9" ht="12.75">
      <c r="A46" s="12" t="s">
        <v>12</v>
      </c>
      <c r="B46" s="11"/>
      <c r="C46" s="11"/>
      <c r="D46" s="11"/>
      <c r="E46" s="13"/>
      <c r="F46" s="1"/>
      <c r="G46" s="1"/>
      <c r="H46" s="1"/>
      <c r="I46" s="1"/>
    </row>
    <row r="47" spans="1:9" ht="12">
      <c r="A47" s="1"/>
      <c r="D47" s="1"/>
      <c r="E47" s="4"/>
      <c r="F47" s="1"/>
      <c r="I47" s="1"/>
    </row>
    <row r="48" spans="1:6" ht="12">
      <c r="A48" s="1"/>
      <c r="B48" s="1"/>
      <c r="C48" s="1"/>
      <c r="D48" s="1"/>
      <c r="E48" s="2"/>
      <c r="F48" s="1"/>
    </row>
    <row r="51" spans="1:3" ht="15.75">
      <c r="A51" s="39"/>
      <c r="B51" s="38" t="s">
        <v>25</v>
      </c>
      <c r="C51" s="40"/>
    </row>
    <row r="52" spans="1:2" ht="12.75">
      <c r="A52" s="42" t="s">
        <v>22</v>
      </c>
      <c r="B52" s="39"/>
    </row>
    <row r="53" ht="12.75">
      <c r="A53" s="39" t="s">
        <v>21</v>
      </c>
    </row>
    <row r="54" ht="12.75">
      <c r="A54" s="43" t="s">
        <v>23</v>
      </c>
    </row>
    <row r="55" ht="12.75">
      <c r="A55" s="41" t="s">
        <v>24</v>
      </c>
    </row>
  </sheetData>
  <sheetProtection/>
  <mergeCells count="1">
    <mergeCell ref="D32:E32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</dc:creator>
  <cp:keywords/>
  <dc:description/>
  <cp:lastModifiedBy>TALLER-I7</cp:lastModifiedBy>
  <cp:lastPrinted>2003-01-16T21:11:37Z</cp:lastPrinted>
  <dcterms:created xsi:type="dcterms:W3CDTF">2003-01-12T21:09:39Z</dcterms:created>
  <dcterms:modified xsi:type="dcterms:W3CDTF">2021-11-26T10:46:33Z</dcterms:modified>
  <cp:category/>
  <cp:version/>
  <cp:contentType/>
  <cp:contentStatus/>
</cp:coreProperties>
</file>